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2840"/>
  </bookViews>
  <sheets>
    <sheet name="OECD Tool" sheetId="1" r:id="rId1"/>
  </sheets>
  <definedNames>
    <definedName name="_xlnm.Print_Area" localSheetId="0">'OECD Tool'!$A$1:$J$39</definedName>
  </definedNames>
  <calcPr calcId="145621"/>
</workbook>
</file>

<file path=xl/calcChain.xml><?xml version="1.0" encoding="utf-8"?>
<calcChain xmlns="http://schemas.openxmlformats.org/spreadsheetml/2006/main">
  <c r="C19" i="1" l="1"/>
  <c r="C20" i="1" l="1"/>
  <c r="C21" i="1" l="1"/>
  <c r="G18" i="1"/>
  <c r="G16" i="1"/>
  <c r="G15" i="1"/>
  <c r="H26" i="1" l="1"/>
  <c r="G26" i="1" s="1"/>
  <c r="H15" i="1"/>
  <c r="H18" i="1"/>
  <c r="H16" i="1"/>
  <c r="H22" i="1"/>
  <c r="G22" i="1" s="1"/>
  <c r="G14" i="1"/>
  <c r="H14" i="1" s="1"/>
  <c r="G17" i="1"/>
  <c r="H17" i="1" s="1"/>
  <c r="G7" i="1"/>
  <c r="H7" i="1" s="1"/>
  <c r="G12" i="1"/>
  <c r="H12" i="1" s="1"/>
  <c r="G6" i="1"/>
  <c r="H6" i="1" s="1"/>
  <c r="G8" i="1"/>
  <c r="H8" i="1" s="1"/>
  <c r="G10" i="1"/>
  <c r="H10" i="1" s="1"/>
  <c r="G11" i="1"/>
  <c r="H11" i="1" s="1"/>
  <c r="G9" i="1"/>
  <c r="H9" i="1" s="1"/>
  <c r="G13" i="1"/>
  <c r="H13" i="1" s="1"/>
</calcChain>
</file>

<file path=xl/sharedStrings.xml><?xml version="1.0" encoding="utf-8"?>
<sst xmlns="http://schemas.openxmlformats.org/spreadsheetml/2006/main" count="65" uniqueCount="47">
  <si>
    <t>Inputs</t>
  </si>
  <si>
    <t>Outputs</t>
  </si>
  <si>
    <t>Method 1</t>
  </si>
  <si>
    <t>Method 2</t>
  </si>
  <si>
    <t>Method 3</t>
  </si>
  <si>
    <t>K1</t>
  </si>
  <si>
    <t>BCF Est.</t>
  </si>
  <si>
    <t>Ref.</t>
  </si>
  <si>
    <r>
      <t>Log K</t>
    </r>
    <r>
      <rPr>
        <b/>
        <vertAlign val="subscript"/>
        <sz val="11"/>
        <color theme="1"/>
        <rFont val="Calibri"/>
        <family val="2"/>
        <scheme val="minor"/>
      </rPr>
      <t>OW</t>
    </r>
  </si>
  <si>
    <r>
      <t>K</t>
    </r>
    <r>
      <rPr>
        <b/>
        <vertAlign val="subscript"/>
        <sz val="11"/>
        <color theme="1"/>
        <rFont val="Calibri"/>
        <family val="2"/>
        <scheme val="minor"/>
      </rPr>
      <t>2 g l</t>
    </r>
  </si>
  <si>
    <r>
      <t>BMF</t>
    </r>
    <r>
      <rPr>
        <b/>
        <vertAlign val="subscript"/>
        <sz val="11"/>
        <color theme="1"/>
        <rFont val="Calibri"/>
        <family val="2"/>
        <scheme val="minor"/>
      </rPr>
      <t>g l</t>
    </r>
  </si>
  <si>
    <t>Variable</t>
  </si>
  <si>
    <t>Value</t>
  </si>
  <si>
    <t>Mean weight at test start (g)</t>
  </si>
  <si>
    <t>Uptake phase duration (days)</t>
  </si>
  <si>
    <t>Mean fish lipid uptake end or depuration start (fraction)</t>
  </si>
  <si>
    <t>Mean fish lipid depuration end (fraction)</t>
  </si>
  <si>
    <t>Depuration phase duration (days)</t>
  </si>
  <si>
    <t>Interim Outputs</t>
  </si>
  <si>
    <t>Hayton and Barron (1990)</t>
  </si>
  <si>
    <t xml:space="preserve">Erickson and McKim (1990a) </t>
  </si>
  <si>
    <t>Barber et al. (1991)</t>
  </si>
  <si>
    <t xml:space="preserve">Barber (2003) - observed </t>
  </si>
  <si>
    <t>Barber (2001)</t>
  </si>
  <si>
    <t>Streit and Sire (1993)</t>
  </si>
  <si>
    <t>Erickson and McKim (1990b)</t>
  </si>
  <si>
    <t>Hendriks et al. (2001)</t>
  </si>
  <si>
    <t xml:space="preserve">Tolls and Sijm (1995) </t>
  </si>
  <si>
    <t>Sijm et al. (1995)</t>
  </si>
  <si>
    <t xml:space="preserve">Spacie and Hamelink (1982) </t>
  </si>
  <si>
    <t xml:space="preserve">Barber (2003) - calibrated </t>
  </si>
  <si>
    <t>Thomann (1989)</t>
  </si>
  <si>
    <t>Brookes and Crooke (2012)</t>
  </si>
  <si>
    <t>Inoue et al (2012)</t>
  </si>
  <si>
    <t>Mean weight midpoint uptake phase (g)</t>
  </si>
  <si>
    <t>Estimated K1</t>
  </si>
  <si>
    <t>Mean lipid content midpoint depuration phase</t>
  </si>
  <si>
    <r>
      <t>Growth rate, K</t>
    </r>
    <r>
      <rPr>
        <b/>
        <vertAlign val="subscript"/>
        <sz val="11"/>
        <color theme="1"/>
        <rFont val="Calibri"/>
        <family val="2"/>
        <scheme val="minor"/>
      </rPr>
      <t xml:space="preserve">g </t>
    </r>
    <r>
      <rPr>
        <b/>
        <sz val="11"/>
        <color theme="1"/>
        <rFont val="Calibri"/>
        <family val="2"/>
        <scheme val="minor"/>
      </rPr>
      <t>(day</t>
    </r>
    <r>
      <rPr>
        <b/>
        <vertAlign val="superscript"/>
        <sz val="11"/>
        <color theme="1"/>
        <rFont val="Calibri"/>
        <family val="2"/>
        <scheme val="minor"/>
      </rPr>
      <t>-1</t>
    </r>
    <r>
      <rPr>
        <b/>
        <sz val="11"/>
        <color theme="1"/>
        <rFont val="Calibri"/>
        <family val="2"/>
        <scheme val="minor"/>
      </rPr>
      <t>)</t>
    </r>
  </si>
  <si>
    <r>
      <t>K</t>
    </r>
    <r>
      <rPr>
        <b/>
        <vertAlign val="subscript"/>
        <sz val="11"/>
        <color theme="1"/>
        <rFont val="Calibri"/>
        <family val="2"/>
        <scheme val="minor"/>
      </rPr>
      <t>2 g</t>
    </r>
    <r>
      <rPr>
        <b/>
        <sz val="11"/>
        <color theme="1"/>
        <rFont val="Calibri"/>
        <family val="2"/>
        <scheme val="minor"/>
      </rPr>
      <t xml:space="preserve"> (K</t>
    </r>
    <r>
      <rPr>
        <b/>
        <vertAlign val="subscript"/>
        <sz val="11"/>
        <color theme="1"/>
        <rFont val="Calibri"/>
        <family val="2"/>
        <scheme val="minor"/>
      </rPr>
      <t>2</t>
    </r>
    <r>
      <rPr>
        <b/>
        <sz val="11"/>
        <color theme="1"/>
        <rFont val="Calibri"/>
        <family val="2"/>
        <scheme val="minor"/>
      </rPr>
      <t xml:space="preserve"> - K</t>
    </r>
    <r>
      <rPr>
        <b/>
        <vertAlign val="subscript"/>
        <sz val="11"/>
        <color theme="1"/>
        <rFont val="Calibri"/>
        <family val="2"/>
        <scheme val="minor"/>
      </rPr>
      <t>g</t>
    </r>
    <r>
      <rPr>
        <b/>
        <sz val="11"/>
        <color theme="1"/>
        <rFont val="Calibri"/>
        <family val="2"/>
        <scheme val="minor"/>
      </rPr>
      <t>)</t>
    </r>
  </si>
  <si>
    <t>weight</t>
  </si>
  <si>
    <t>weight, log Kow</t>
  </si>
  <si>
    <t>log Kow</t>
  </si>
  <si>
    <t>input</t>
  </si>
  <si>
    <t>inputs for K1</t>
  </si>
  <si>
    <r>
      <t>K</t>
    </r>
    <r>
      <rPr>
        <vertAlign val="subscript"/>
        <sz val="11"/>
        <color theme="1"/>
        <rFont val="Calibri"/>
        <family val="2"/>
        <scheme val="minor"/>
      </rPr>
      <t>2 g l</t>
    </r>
  </si>
  <si>
    <r>
      <t>BMF</t>
    </r>
    <r>
      <rPr>
        <vertAlign val="subscript"/>
        <sz val="11"/>
        <color theme="1"/>
        <rFont val="Calibri"/>
        <family val="2"/>
        <scheme val="minor"/>
      </rPr>
      <t>g l</t>
    </r>
  </si>
  <si>
    <r>
      <rPr>
        <b/>
        <sz val="11"/>
        <color theme="1"/>
        <rFont val="Calibri"/>
        <family val="2"/>
        <scheme val="minor"/>
      </rPr>
      <t>Notes:</t>
    </r>
    <r>
      <rPr>
        <sz val="11"/>
        <color theme="1"/>
        <rFont val="Calibri"/>
        <family val="2"/>
        <scheme val="minor"/>
      </rPr>
      <t xml:space="preserve">
This spreadsheet should be used in conjunction with the OECD 305 Guidance Document. 
BCF estimates are calculated for the 3 methods presented in the Guidance Document; how to compare the relevance of these estimates is described in the GD. 
All estimates are based on a fish of 5% lipid content (for methods 1 and 2 the depuration rate constant is normalised to 5% lipid; for method 3 normalisation to 5% lipid is implicit as the equation was derived using BCF data normalised to 5%). 
Normalisation of the depuration rate constant is done using the estimated mean lipid content at the midpoint of the depuration phase, based on mean lipid content at the end of uptake/start of depuration and mean lipid content at the end of the depuration phase assuming a linear relationship with time; if additional lipid contents were measured during the depuration phase then the mean lipid content midpoint depuration phase value can be overwritten with a separate value derived using all datapoints. 
Method 1 consists of a number of models to estimate K1. Most models use fish weight, estimated for the midpoint of the uptake phase, which is estimated using the mean fish starting weight, growth rate (calculated for the entire study according to TG305) and duration of the uptake phase. 
For methods 2 and 3, which do not include a step in which a K1 value is calculated, K1 estimates are presented here for comparative purposes based on the estimated BCF multiplied by the K2gl value.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</si>
</sst>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6" x14ac:knownFonts="1">
    <font>
      <sz val="11"/>
      <color theme="1"/>
      <name val="Calibri"/>
      <family val="2"/>
      <scheme val="minor"/>
    </font>
    <font>
      <b/>
      <sz val="11"/>
      <color theme="1"/>
      <name val="Calibri"/>
      <family val="2"/>
      <scheme val="minor"/>
    </font>
    <font>
      <b/>
      <vertAlign val="subscript"/>
      <sz val="11"/>
      <color theme="1"/>
      <name val="Calibri"/>
      <family val="2"/>
      <scheme val="minor"/>
    </font>
    <font>
      <b/>
      <u/>
      <sz val="14"/>
      <color theme="1"/>
      <name val="Calibri"/>
      <family val="2"/>
      <scheme val="minor"/>
    </font>
    <font>
      <b/>
      <vertAlign val="superscript"/>
      <sz val="11"/>
      <color theme="1"/>
      <name val="Calibri"/>
      <family val="2"/>
      <scheme val="minor"/>
    </font>
    <font>
      <vertAlign val="subscript"/>
      <sz val="11"/>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8" tint="0.39997558519241921"/>
        <bgColor indexed="64"/>
      </patternFill>
    </fill>
    <fill>
      <patternFill patternType="solid">
        <fgColor theme="0" tint="-4.9989318521683403E-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center" vertical="center"/>
    </xf>
    <xf numFmtId="0" fontId="1" fillId="3" borderId="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4" xfId="0" applyFont="1"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3" fillId="2" borderId="0" xfId="0" applyFont="1" applyFill="1" applyAlignment="1">
      <alignment horizontal="center" vertical="center"/>
    </xf>
    <xf numFmtId="0" fontId="1" fillId="3" borderId="10" xfId="0" applyFont="1" applyFill="1" applyBorder="1" applyAlignment="1">
      <alignment horizontal="center"/>
    </xf>
    <xf numFmtId="0" fontId="1" fillId="3" borderId="9" xfId="0" applyFont="1" applyFill="1" applyBorder="1" applyAlignment="1">
      <alignment horizontal="center"/>
    </xf>
    <xf numFmtId="0" fontId="0" fillId="4" borderId="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3" fillId="2" borderId="0" xfId="0" applyFont="1" applyFill="1" applyBorder="1" applyAlignment="1">
      <alignment horizontal="center" vertical="center"/>
    </xf>
    <xf numFmtId="0" fontId="1" fillId="3" borderId="24" xfId="0" applyFont="1" applyFill="1" applyBorder="1" applyAlignment="1">
      <alignment horizontal="center" vertical="center"/>
    </xf>
    <xf numFmtId="164" fontId="0" fillId="0" borderId="5" xfId="0" applyNumberFormat="1" applyFill="1" applyBorder="1" applyAlignment="1" applyProtection="1">
      <alignment horizontal="center" vertical="center"/>
    </xf>
    <xf numFmtId="164" fontId="0" fillId="0" borderId="7" xfId="0" applyNumberFormat="1" applyFill="1" applyBorder="1" applyAlignment="1" applyProtection="1">
      <alignment horizontal="center" vertical="center"/>
    </xf>
    <xf numFmtId="2" fontId="0" fillId="0" borderId="23" xfId="0" applyNumberFormat="1" applyFont="1" applyFill="1" applyBorder="1" applyAlignment="1">
      <alignment horizontal="center" vertical="center"/>
    </xf>
    <xf numFmtId="2" fontId="0" fillId="0" borderId="24" xfId="0" applyNumberFormat="1" applyFont="1" applyFill="1" applyBorder="1" applyAlignment="1">
      <alignment horizontal="center" vertical="center"/>
    </xf>
    <xf numFmtId="165" fontId="0" fillId="0" borderId="11" xfId="0" applyNumberFormat="1" applyBorder="1" applyAlignment="1" applyProtection="1">
      <alignment horizontal="center" vertical="center"/>
      <protection hidden="1"/>
    </xf>
    <xf numFmtId="0" fontId="0" fillId="0" borderId="16" xfId="0" applyBorder="1" applyAlignment="1">
      <alignment horizontal="center" vertical="center"/>
    </xf>
    <xf numFmtId="2" fontId="0" fillId="4" borderId="23" xfId="0" applyNumberFormat="1" applyFont="1" applyFill="1" applyBorder="1" applyAlignment="1">
      <alignment horizontal="center" vertical="center"/>
    </xf>
    <xf numFmtId="0" fontId="0" fillId="4" borderId="2" xfId="0" applyFont="1" applyFill="1" applyBorder="1" applyAlignment="1">
      <alignment horizontal="center" vertical="center"/>
    </xf>
    <xf numFmtId="164" fontId="0" fillId="4" borderId="6" xfId="0" applyNumberFormat="1" applyFill="1" applyBorder="1" applyAlignment="1" applyProtection="1">
      <alignment horizontal="center" vertical="center"/>
      <protection locked="0"/>
    </xf>
    <xf numFmtId="2" fontId="0" fillId="0" borderId="29" xfId="0" applyNumberFormat="1" applyFont="1" applyFill="1" applyBorder="1" applyAlignment="1">
      <alignment horizontal="center" vertical="center"/>
    </xf>
    <xf numFmtId="2" fontId="0" fillId="0" borderId="21" xfId="0" applyNumberFormat="1" applyFont="1" applyFill="1" applyBorder="1" applyAlignment="1">
      <alignment horizontal="center" vertical="center"/>
    </xf>
    <xf numFmtId="0" fontId="0" fillId="2" borderId="0" xfId="0" applyFill="1" applyBorder="1" applyAlignment="1">
      <alignment horizontal="left" vertical="top" wrapText="1"/>
    </xf>
    <xf numFmtId="0" fontId="0" fillId="2" borderId="0" xfId="0" applyFill="1" applyBorder="1" applyAlignment="1">
      <alignment horizontal="center" vertical="center"/>
    </xf>
    <xf numFmtId="165" fontId="0" fillId="4" borderId="20" xfId="0" applyNumberFormat="1" applyFont="1" applyFill="1" applyBorder="1" applyAlignment="1" applyProtection="1">
      <alignment horizontal="center" vertical="center"/>
    </xf>
    <xf numFmtId="0" fontId="1" fillId="3" borderId="28"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0" xfId="0" applyFont="1" applyFill="1" applyBorder="1" applyAlignment="1">
      <alignment horizontal="center" vertical="center"/>
    </xf>
    <xf numFmtId="2" fontId="0" fillId="0" borderId="29" xfId="0" applyNumberFormat="1" applyFont="1" applyFill="1" applyBorder="1" applyAlignment="1">
      <alignment horizontal="center"/>
    </xf>
    <xf numFmtId="165" fontId="0" fillId="0" borderId="27" xfId="0" applyNumberFormat="1" applyFont="1" applyFill="1" applyBorder="1" applyAlignment="1" applyProtection="1">
      <alignment horizontal="center" vertical="center"/>
    </xf>
    <xf numFmtId="0" fontId="0" fillId="0" borderId="22" xfId="0" applyFont="1" applyFill="1" applyBorder="1" applyAlignment="1">
      <alignment horizontal="center" vertical="center"/>
    </xf>
    <xf numFmtId="165" fontId="0" fillId="0" borderId="20" xfId="0" applyNumberFormat="1" applyFont="1" applyFill="1" applyBorder="1" applyAlignment="1" applyProtection="1">
      <alignment horizontal="center" vertical="center"/>
    </xf>
    <xf numFmtId="0" fontId="0" fillId="0" borderId="2" xfId="0" applyFont="1" applyFill="1" applyBorder="1" applyAlignment="1">
      <alignment horizontal="center" vertical="center"/>
    </xf>
    <xf numFmtId="165" fontId="0" fillId="0" borderId="28" xfId="0" applyNumberFormat="1" applyFont="1" applyFill="1" applyBorder="1" applyAlignment="1" applyProtection="1">
      <alignment horizontal="center" vertical="center"/>
    </xf>
    <xf numFmtId="0" fontId="0" fillId="0" borderId="3"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5" xfId="0" applyFont="1" applyFill="1" applyBorder="1" applyAlignment="1">
      <alignment horizontal="center" vertical="center"/>
    </xf>
    <xf numFmtId="0" fontId="0" fillId="0" borderId="14" xfId="0" applyBorder="1" applyAlignment="1">
      <alignment horizontal="center" vertical="center"/>
    </xf>
    <xf numFmtId="0" fontId="0" fillId="0" borderId="13" xfId="0" applyFill="1" applyBorder="1" applyAlignment="1">
      <alignment horizontal="left" vertical="top" wrapText="1"/>
    </xf>
    <xf numFmtId="0" fontId="0" fillId="0" borderId="25"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15" xfId="0" applyFill="1" applyBorder="1" applyAlignment="1">
      <alignment horizontal="left" vertical="top" wrapText="1"/>
    </xf>
    <xf numFmtId="0" fontId="0" fillId="0" borderId="26" xfId="0" applyFill="1" applyBorder="1" applyAlignment="1">
      <alignment horizontal="left" vertical="top" wrapText="1"/>
    </xf>
    <xf numFmtId="0" fontId="0" fillId="0" borderId="16" xfId="0" applyFill="1" applyBorder="1" applyAlignment="1">
      <alignment horizontal="left" vertical="top" wrapText="1"/>
    </xf>
    <xf numFmtId="0" fontId="3" fillId="0" borderId="1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4" xfId="0" applyBorder="1" applyAlignment="1">
      <alignment vertical="center"/>
    </xf>
  </cellXfs>
  <cellStyles count="1">
    <cellStyle name="Normal" xfId="0" builtinId="0"/>
  </cellStyles>
  <dxfs count="0"/>
  <tableStyles count="0" defaultTableStyle="TableStyleMedium2" defaultPivotStyle="PivotStyleLight16"/>
  <colors>
    <mruColors>
      <color rgb="FF858585"/>
      <color rgb="FF878787"/>
      <color rgb="FF898989"/>
      <color rgb="FF8A8A8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abSelected="1" topLeftCell="A13" zoomScaleNormal="100" workbookViewId="0">
      <selection activeCell="B28" sqref="B28:I38"/>
    </sheetView>
  </sheetViews>
  <sheetFormatPr defaultColWidth="0" defaultRowHeight="0" customHeight="1" zeroHeight="1" x14ac:dyDescent="0.25"/>
  <cols>
    <col min="1" max="1" width="2.85546875" style="1" customWidth="1"/>
    <col min="2" max="2" width="51.7109375" style="1" bestFit="1" customWidth="1"/>
    <col min="3" max="3" width="17.42578125" style="1" bestFit="1" customWidth="1"/>
    <col min="4" max="5" width="2.85546875" style="1" customWidth="1"/>
    <col min="6" max="6" width="15.28515625" style="1" bestFit="1" customWidth="1"/>
    <col min="7" max="7" width="16.28515625" style="1" customWidth="1"/>
    <col min="8" max="8" width="17" style="1" customWidth="1"/>
    <col min="9" max="9" width="26.85546875" style="1" customWidth="1"/>
    <col min="10" max="10" width="2.85546875" style="1" customWidth="1"/>
    <col min="11" max="13" width="9.140625" style="1" hidden="1" customWidth="1"/>
    <col min="14" max="14" width="0.140625" style="1" hidden="1" customWidth="1"/>
    <col min="15" max="16384" width="9.140625" style="1" hidden="1"/>
  </cols>
  <sheetData>
    <row r="1" spans="1:10" ht="18" customHeight="1" thickBot="1" x14ac:dyDescent="0.3">
      <c r="A1" s="6"/>
      <c r="B1" s="6"/>
      <c r="C1" s="6"/>
      <c r="D1" s="7"/>
      <c r="E1" s="6"/>
      <c r="F1" s="6"/>
      <c r="G1" s="6"/>
      <c r="H1" s="6"/>
      <c r="I1" s="6"/>
      <c r="J1" s="6"/>
    </row>
    <row r="2" spans="1:10" ht="36" customHeight="1" thickBot="1" x14ac:dyDescent="0.3">
      <c r="A2" s="6"/>
      <c r="B2" s="52" t="s">
        <v>0</v>
      </c>
      <c r="C2" s="53"/>
      <c r="D2" s="7"/>
      <c r="E2" s="6"/>
      <c r="F2" s="58" t="s">
        <v>1</v>
      </c>
      <c r="G2" s="59"/>
      <c r="H2" s="59"/>
      <c r="I2" s="60"/>
      <c r="J2" s="6"/>
    </row>
    <row r="3" spans="1:10" ht="18" customHeight="1" thickBot="1" x14ac:dyDescent="0.3">
      <c r="A3" s="6"/>
      <c r="B3" s="14"/>
      <c r="C3" s="14"/>
      <c r="D3" s="7"/>
      <c r="E3" s="6"/>
      <c r="F3" s="8"/>
      <c r="G3" s="8"/>
      <c r="H3" s="8"/>
      <c r="I3" s="8"/>
      <c r="J3" s="6"/>
    </row>
    <row r="4" spans="1:10" ht="18" customHeight="1" thickBot="1" x14ac:dyDescent="0.3">
      <c r="A4" s="6"/>
      <c r="B4" s="2" t="s">
        <v>11</v>
      </c>
      <c r="C4" s="5" t="s">
        <v>12</v>
      </c>
      <c r="D4" s="7"/>
      <c r="E4" s="6"/>
      <c r="F4" s="40" t="s">
        <v>2</v>
      </c>
      <c r="G4" s="41"/>
      <c r="H4" s="41"/>
      <c r="I4" s="42"/>
      <c r="J4" s="6"/>
    </row>
    <row r="5" spans="1:10" ht="18" customHeight="1" thickBot="1" x14ac:dyDescent="0.3">
      <c r="A5" s="6"/>
      <c r="B5" s="4" t="s">
        <v>13</v>
      </c>
      <c r="C5" s="11"/>
      <c r="D5" s="7"/>
      <c r="E5" s="6"/>
      <c r="F5" s="15" t="s">
        <v>43</v>
      </c>
      <c r="G5" s="15" t="s">
        <v>5</v>
      </c>
      <c r="H5" s="30" t="s">
        <v>6</v>
      </c>
      <c r="I5" s="31" t="s">
        <v>7</v>
      </c>
      <c r="J5" s="6"/>
    </row>
    <row r="6" spans="1:10" ht="18" customHeight="1" x14ac:dyDescent="0.25">
      <c r="A6" s="6"/>
      <c r="B6" s="4" t="s">
        <v>14</v>
      </c>
      <c r="C6" s="12"/>
      <c r="D6" s="7"/>
      <c r="E6" s="6"/>
      <c r="F6" s="26" t="s">
        <v>39</v>
      </c>
      <c r="G6" s="26" t="str">
        <f>IF(C19="Inputs incomplete",C19,EXP(-0.196*LN(C19)+6.222))</f>
        <v>Inputs incomplete</v>
      </c>
      <c r="H6" s="34" t="str">
        <f t="shared" ref="H6:H18" si="0">IF(ISERROR(G6/C$21),"Inputs incomplete",G6/C$21)</f>
        <v>Inputs incomplete</v>
      </c>
      <c r="I6" s="35" t="s">
        <v>19</v>
      </c>
      <c r="J6" s="6"/>
    </row>
    <row r="7" spans="1:10" ht="18" customHeight="1" x14ac:dyDescent="0.35">
      <c r="A7" s="6"/>
      <c r="B7" s="10" t="s">
        <v>37</v>
      </c>
      <c r="C7" s="11"/>
      <c r="D7" s="7"/>
      <c r="E7" s="6"/>
      <c r="F7" s="22" t="s">
        <v>39</v>
      </c>
      <c r="G7" s="22" t="str">
        <f>IF(C19="Inputs incomplete",C19,EXP(-0.157*LN(C19)+6.511))</f>
        <v>Inputs incomplete</v>
      </c>
      <c r="H7" s="29" t="str">
        <f t="shared" si="0"/>
        <v>Inputs incomplete</v>
      </c>
      <c r="I7" s="23" t="s">
        <v>20</v>
      </c>
      <c r="J7" s="6"/>
    </row>
    <row r="8" spans="1:10" ht="18" customHeight="1" x14ac:dyDescent="0.35">
      <c r="A8" s="6"/>
      <c r="B8" s="10" t="s">
        <v>8</v>
      </c>
      <c r="C8" s="12"/>
      <c r="D8" s="7"/>
      <c r="E8" s="6"/>
      <c r="F8" s="18" t="s">
        <v>39</v>
      </c>
      <c r="G8" s="18" t="str">
        <f>IF(C19="Inputs incomplete",C19,EXP(-0.182*LN(C19)+6.523))</f>
        <v>Inputs incomplete</v>
      </c>
      <c r="H8" s="36" t="str">
        <f t="shared" si="0"/>
        <v>Inputs incomplete</v>
      </c>
      <c r="I8" s="37" t="s">
        <v>21</v>
      </c>
      <c r="J8" s="6"/>
    </row>
    <row r="9" spans="1:10" ht="18" customHeight="1" x14ac:dyDescent="0.35">
      <c r="A9" s="6"/>
      <c r="B9" s="10" t="s">
        <v>38</v>
      </c>
      <c r="C9" s="11"/>
      <c r="D9" s="7"/>
      <c r="E9" s="6"/>
      <c r="F9" s="22" t="s">
        <v>39</v>
      </c>
      <c r="G9" s="22" t="str">
        <f>IF(C19="Inputs incomplete",C19,445*C19^-0.197)</f>
        <v>Inputs incomplete</v>
      </c>
      <c r="H9" s="29" t="str">
        <f t="shared" si="0"/>
        <v>Inputs incomplete</v>
      </c>
      <c r="I9" s="23" t="s">
        <v>22</v>
      </c>
      <c r="J9" s="6"/>
    </row>
    <row r="10" spans="1:10" ht="18" customHeight="1" x14ac:dyDescent="0.25">
      <c r="A10" s="6"/>
      <c r="B10" s="4" t="s">
        <v>15</v>
      </c>
      <c r="C10" s="12"/>
      <c r="D10" s="7"/>
      <c r="E10" s="6"/>
      <c r="F10" s="18" t="s">
        <v>39</v>
      </c>
      <c r="G10" s="18" t="str">
        <f>IF(C19="Inputs incomplete",C19,EXP(-0.161*LN(C19)+6.541))</f>
        <v>Inputs incomplete</v>
      </c>
      <c r="H10" s="36" t="str">
        <f t="shared" si="0"/>
        <v>Inputs incomplete</v>
      </c>
      <c r="I10" s="37" t="s">
        <v>23</v>
      </c>
      <c r="J10" s="6"/>
    </row>
    <row r="11" spans="1:10" ht="18" customHeight="1" x14ac:dyDescent="0.25">
      <c r="A11" s="6"/>
      <c r="B11" s="4" t="s">
        <v>16</v>
      </c>
      <c r="C11" s="11"/>
      <c r="D11" s="7"/>
      <c r="E11" s="6"/>
      <c r="F11" s="22" t="s">
        <v>39</v>
      </c>
      <c r="G11" s="22" t="str">
        <f>IF(C19="Inputs incomplete",C19,EXP(-0.165*LN(C19)+4.88))</f>
        <v>Inputs incomplete</v>
      </c>
      <c r="H11" s="29" t="str">
        <f t="shared" si="0"/>
        <v>Inputs incomplete</v>
      </c>
      <c r="I11" s="23" t="s">
        <v>24</v>
      </c>
      <c r="J11" s="6"/>
    </row>
    <row r="12" spans="1:10" ht="18" customHeight="1" x14ac:dyDescent="0.25">
      <c r="A12" s="6"/>
      <c r="B12" s="4" t="s">
        <v>17</v>
      </c>
      <c r="C12" s="12"/>
      <c r="D12" s="7"/>
      <c r="E12" s="6"/>
      <c r="F12" s="18" t="s">
        <v>39</v>
      </c>
      <c r="G12" s="18" t="str">
        <f>IF(C19="Inputs incomplete",C19,EXP(-0.228*LN(C19)+6.345))</f>
        <v>Inputs incomplete</v>
      </c>
      <c r="H12" s="36" t="str">
        <f t="shared" si="0"/>
        <v>Inputs incomplete</v>
      </c>
      <c r="I12" s="37" t="s">
        <v>25</v>
      </c>
      <c r="J12" s="6"/>
    </row>
    <row r="13" spans="1:10" ht="18" customHeight="1" thickBot="1" x14ac:dyDescent="0.4">
      <c r="A13" s="6"/>
      <c r="B13" s="9" t="s">
        <v>10</v>
      </c>
      <c r="C13" s="13"/>
      <c r="D13" s="7"/>
      <c r="E13" s="6"/>
      <c r="F13" s="22" t="s">
        <v>39</v>
      </c>
      <c r="G13" s="22" t="str">
        <f>IF(C19="Inputs incomplete",C19,520*C19^-0.32)</f>
        <v>Inputs incomplete</v>
      </c>
      <c r="H13" s="29" t="str">
        <f t="shared" si="0"/>
        <v>Inputs incomplete</v>
      </c>
      <c r="I13" s="23" t="s">
        <v>28</v>
      </c>
      <c r="J13" s="6"/>
    </row>
    <row r="14" spans="1:10" ht="18" customHeight="1" thickBot="1" x14ac:dyDescent="0.3">
      <c r="A14" s="6"/>
      <c r="B14" s="6"/>
      <c r="C14" s="6"/>
      <c r="D14" s="7"/>
      <c r="E14" s="6"/>
      <c r="F14" s="18" t="s">
        <v>39</v>
      </c>
      <c r="G14" s="18" t="str">
        <f>IF(OR(C19="Inputs incomplete",C8=""),C19,0.401*((1400*C19^-0.4*10^C8)/(100+10^C8))^1.025)</f>
        <v>Inputs incomplete</v>
      </c>
      <c r="H14" s="36" t="str">
        <f t="shared" si="0"/>
        <v>Inputs incomplete</v>
      </c>
      <c r="I14" s="37" t="s">
        <v>30</v>
      </c>
      <c r="J14" s="6"/>
    </row>
    <row r="15" spans="1:10" ht="18" customHeight="1" x14ac:dyDescent="0.25">
      <c r="A15" s="6"/>
      <c r="B15" s="54" t="s">
        <v>18</v>
      </c>
      <c r="C15" s="55"/>
      <c r="D15" s="7"/>
      <c r="E15" s="6"/>
      <c r="F15" s="22" t="s">
        <v>41</v>
      </c>
      <c r="G15" s="22" t="str">
        <f>IF(C8="","Inputs incomplete",10^(0.122*C8+2.192))</f>
        <v>Inputs incomplete</v>
      </c>
      <c r="H15" s="29" t="str">
        <f t="shared" si="0"/>
        <v>Inputs incomplete</v>
      </c>
      <c r="I15" s="23" t="s">
        <v>27</v>
      </c>
      <c r="J15" s="6"/>
    </row>
    <row r="16" spans="1:10" ht="18" customHeight="1" thickBot="1" x14ac:dyDescent="0.3">
      <c r="A16" s="6"/>
      <c r="B16" s="56"/>
      <c r="C16" s="57"/>
      <c r="D16" s="7"/>
      <c r="E16" s="6"/>
      <c r="F16" s="18" t="s">
        <v>41</v>
      </c>
      <c r="G16" s="18" t="str">
        <f>IF(C8="","Inputs incomplete",10^(0.147*C8+1.98))</f>
        <v>Inputs incomplete</v>
      </c>
      <c r="H16" s="36" t="str">
        <f t="shared" si="0"/>
        <v>Inputs incomplete</v>
      </c>
      <c r="I16" s="37" t="s">
        <v>29</v>
      </c>
      <c r="J16" s="6"/>
    </row>
    <row r="17" spans="1:10" ht="18" customHeight="1" thickBot="1" x14ac:dyDescent="0.3">
      <c r="A17" s="6"/>
      <c r="B17" s="6"/>
      <c r="C17" s="6"/>
      <c r="D17" s="7"/>
      <c r="E17" s="6"/>
      <c r="F17" s="22" t="s">
        <v>40</v>
      </c>
      <c r="G17" s="22" t="str">
        <f>IF(OR(C19="Inputs incomplete",C8=""),C19,C19^-0.25/(2.8*10^-3+(68/10^C8)+(1/200)))</f>
        <v>Inputs incomplete</v>
      </c>
      <c r="H17" s="29" t="str">
        <f t="shared" si="0"/>
        <v>Inputs incomplete</v>
      </c>
      <c r="I17" s="23" t="s">
        <v>26</v>
      </c>
      <c r="J17" s="6"/>
    </row>
    <row r="18" spans="1:10" ht="18" customHeight="1" thickBot="1" x14ac:dyDescent="0.3">
      <c r="A18" s="6"/>
      <c r="B18" s="2" t="s">
        <v>11</v>
      </c>
      <c r="C18" s="5" t="s">
        <v>12</v>
      </c>
      <c r="D18" s="7"/>
      <c r="E18" s="6"/>
      <c r="F18" s="19" t="s">
        <v>40</v>
      </c>
      <c r="G18" s="19" t="str">
        <f>IF(OR(C19="Inputs incomplete",C8=""),C19,IF(AND(C8&gt;=2,C8&lt;5),10^3*0.2*10^(-2.6+0.5*C8),IF(AND(C8&gt;=5,C8&lt;6),10^3*0.2*0.8,IF(AND(C8&gt;=6,C8&lt;=10),10^3*0.2*10^(2.9-0.5*C8),IF(C8&lt;2,"Log Kow too low, set to 2","Log Kow too high, set to 10")))))</f>
        <v>Inputs incomplete</v>
      </c>
      <c r="H18" s="38" t="str">
        <f t="shared" si="0"/>
        <v>Inputs incomplete</v>
      </c>
      <c r="I18" s="39" t="s">
        <v>31</v>
      </c>
      <c r="J18" s="6"/>
    </row>
    <row r="19" spans="1:10" ht="18" customHeight="1" thickBot="1" x14ac:dyDescent="0.3">
      <c r="A19" s="6"/>
      <c r="B19" s="3" t="s">
        <v>34</v>
      </c>
      <c r="C19" s="16" t="str">
        <f>IF(OR(C5="",C6="",C7=""),"Inputs incomplete",EXP(C7*LN(C6/2)+LN(C5)))</f>
        <v>Inputs incomplete</v>
      </c>
      <c r="D19" s="7"/>
      <c r="E19" s="6"/>
      <c r="F19" s="6"/>
      <c r="G19" s="6"/>
      <c r="H19" s="6"/>
      <c r="I19" s="6"/>
      <c r="J19" s="6"/>
    </row>
    <row r="20" spans="1:10" ht="18" customHeight="1" x14ac:dyDescent="0.25">
      <c r="A20" s="6"/>
      <c r="B20" s="4" t="s">
        <v>36</v>
      </c>
      <c r="C20" s="24" t="str">
        <f>IF(OR(C10="",C11="",C12=""),"Inputs incomplete",C10+((C11-C10)/C12*(C12/2)))</f>
        <v>Inputs incomplete</v>
      </c>
      <c r="D20" s="7"/>
      <c r="E20" s="6"/>
      <c r="F20" s="40" t="s">
        <v>3</v>
      </c>
      <c r="G20" s="41"/>
      <c r="H20" s="41"/>
      <c r="I20" s="42"/>
      <c r="J20" s="6"/>
    </row>
    <row r="21" spans="1:10" ht="18" customHeight="1" thickBot="1" x14ac:dyDescent="0.4">
      <c r="A21" s="6"/>
      <c r="B21" s="9" t="s">
        <v>9</v>
      </c>
      <c r="C21" s="17" t="str">
        <f>IF(OR(C9="",C20="Inputs incomplete"),"Inputs incomplete",C9*C20/0.05)</f>
        <v>Inputs incomplete</v>
      </c>
      <c r="D21" s="7"/>
      <c r="E21" s="6"/>
      <c r="F21" s="15" t="s">
        <v>42</v>
      </c>
      <c r="G21" s="15" t="s">
        <v>35</v>
      </c>
      <c r="H21" s="32" t="s">
        <v>6</v>
      </c>
      <c r="I21" s="31" t="s">
        <v>7</v>
      </c>
      <c r="J21" s="6"/>
    </row>
    <row r="22" spans="1:10" ht="18" customHeight="1" thickBot="1" x14ac:dyDescent="0.4">
      <c r="A22" s="6"/>
      <c r="B22" s="6"/>
      <c r="C22" s="6"/>
      <c r="D22" s="7"/>
      <c r="E22" s="6"/>
      <c r="F22" s="33" t="s">
        <v>44</v>
      </c>
      <c r="G22" s="25" t="str">
        <f>IF(C21="Inputs incomplete","Inputs incomplete",H$22*C21)</f>
        <v>Inputs incomplete</v>
      </c>
      <c r="H22" s="20" t="str">
        <f>IF(C21="Inputs incomplete","Inputs incomplete",10^(-1.222*LOG(C21)+2.3935))</f>
        <v>Inputs incomplete</v>
      </c>
      <c r="I22" s="21" t="s">
        <v>32</v>
      </c>
      <c r="J22" s="6"/>
    </row>
    <row r="23" spans="1:10" ht="18" customHeight="1" thickBot="1" x14ac:dyDescent="0.3">
      <c r="A23" s="6"/>
      <c r="B23" s="6"/>
      <c r="C23" s="6"/>
      <c r="D23" s="7"/>
      <c r="E23" s="6"/>
      <c r="F23" s="6"/>
      <c r="G23" s="6"/>
      <c r="H23" s="6"/>
      <c r="I23" s="6"/>
      <c r="J23" s="6"/>
    </row>
    <row r="24" spans="1:10" ht="18" customHeight="1" x14ac:dyDescent="0.25">
      <c r="A24" s="6"/>
      <c r="B24" s="6"/>
      <c r="C24" s="6"/>
      <c r="D24" s="7"/>
      <c r="E24" s="6"/>
      <c r="F24" s="40" t="s">
        <v>4</v>
      </c>
      <c r="G24" s="41"/>
      <c r="H24" s="41"/>
      <c r="I24" s="42"/>
      <c r="J24" s="6"/>
    </row>
    <row r="25" spans="1:10" ht="18" customHeight="1" thickBot="1" x14ac:dyDescent="0.3">
      <c r="A25" s="6"/>
      <c r="B25" s="6"/>
      <c r="C25" s="6"/>
      <c r="D25" s="7"/>
      <c r="E25" s="6"/>
      <c r="F25" s="15" t="s">
        <v>42</v>
      </c>
      <c r="G25" s="15" t="s">
        <v>35</v>
      </c>
      <c r="H25" s="32" t="s">
        <v>6</v>
      </c>
      <c r="I25" s="31" t="s">
        <v>7</v>
      </c>
      <c r="J25" s="6"/>
    </row>
    <row r="26" spans="1:10" ht="18" customHeight="1" thickBot="1" x14ac:dyDescent="0.4">
      <c r="A26" s="6"/>
      <c r="B26" s="6"/>
      <c r="C26" s="28"/>
      <c r="D26" s="7"/>
      <c r="E26" s="6"/>
      <c r="F26" s="33" t="s">
        <v>45</v>
      </c>
      <c r="G26" s="25" t="str">
        <f>IF(C21="Inputs incomplete","Inputs incomplete",H$26*C21)</f>
        <v>Inputs incomplete</v>
      </c>
      <c r="H26" s="20" t="str">
        <f>IF(C21="Inputs incomplete","Inputs incomplete",10^(0.828*LOG(C13)+4.12))</f>
        <v>Inputs incomplete</v>
      </c>
      <c r="I26" s="21" t="s">
        <v>33</v>
      </c>
      <c r="J26" s="6"/>
    </row>
    <row r="27" spans="1:10" ht="18" customHeight="1" thickBot="1" x14ac:dyDescent="0.3">
      <c r="A27" s="6"/>
      <c r="B27" s="6"/>
      <c r="C27" s="27"/>
      <c r="D27" s="6"/>
      <c r="E27" s="6"/>
      <c r="F27" s="6"/>
      <c r="G27" s="6"/>
      <c r="H27" s="6"/>
      <c r="I27" s="6"/>
      <c r="J27" s="6"/>
    </row>
    <row r="28" spans="1:10" ht="18" customHeight="1" x14ac:dyDescent="0.25">
      <c r="A28" s="6"/>
      <c r="B28" s="43" t="s">
        <v>46</v>
      </c>
      <c r="C28" s="44"/>
      <c r="D28" s="44"/>
      <c r="E28" s="44"/>
      <c r="F28" s="44"/>
      <c r="G28" s="44"/>
      <c r="H28" s="44"/>
      <c r="I28" s="45"/>
      <c r="J28" s="6"/>
    </row>
    <row r="29" spans="1:10" ht="18" customHeight="1" x14ac:dyDescent="0.25">
      <c r="A29" s="6"/>
      <c r="B29" s="46"/>
      <c r="C29" s="47"/>
      <c r="D29" s="47"/>
      <c r="E29" s="47"/>
      <c r="F29" s="47"/>
      <c r="G29" s="47"/>
      <c r="H29" s="47"/>
      <c r="I29" s="48"/>
      <c r="J29" s="6"/>
    </row>
    <row r="30" spans="1:10" ht="18" customHeight="1" x14ac:dyDescent="0.25">
      <c r="A30" s="6"/>
      <c r="B30" s="46"/>
      <c r="C30" s="47"/>
      <c r="D30" s="47"/>
      <c r="E30" s="47"/>
      <c r="F30" s="47"/>
      <c r="G30" s="47"/>
      <c r="H30" s="47"/>
      <c r="I30" s="48"/>
      <c r="J30" s="6"/>
    </row>
    <row r="31" spans="1:10" ht="18" customHeight="1" x14ac:dyDescent="0.25">
      <c r="A31" s="6"/>
      <c r="B31" s="46"/>
      <c r="C31" s="47"/>
      <c r="D31" s="47"/>
      <c r="E31" s="47"/>
      <c r="F31" s="47"/>
      <c r="G31" s="47"/>
      <c r="H31" s="47"/>
      <c r="I31" s="48"/>
      <c r="J31" s="6"/>
    </row>
    <row r="32" spans="1:10" ht="18" customHeight="1" x14ac:dyDescent="0.25">
      <c r="A32" s="6"/>
      <c r="B32" s="46"/>
      <c r="C32" s="47"/>
      <c r="D32" s="47"/>
      <c r="E32" s="47"/>
      <c r="F32" s="47"/>
      <c r="G32" s="47"/>
      <c r="H32" s="47"/>
      <c r="I32" s="48"/>
      <c r="J32" s="6"/>
    </row>
    <row r="33" spans="1:10" ht="18" customHeight="1" x14ac:dyDescent="0.25">
      <c r="A33" s="6"/>
      <c r="B33" s="46"/>
      <c r="C33" s="47"/>
      <c r="D33" s="47"/>
      <c r="E33" s="47"/>
      <c r="F33" s="47"/>
      <c r="G33" s="47"/>
      <c r="H33" s="47"/>
      <c r="I33" s="48"/>
      <c r="J33" s="6"/>
    </row>
    <row r="34" spans="1:10" ht="18" customHeight="1" x14ac:dyDescent="0.25">
      <c r="A34" s="6"/>
      <c r="B34" s="46"/>
      <c r="C34" s="47"/>
      <c r="D34" s="47"/>
      <c r="E34" s="47"/>
      <c r="F34" s="47"/>
      <c r="G34" s="47"/>
      <c r="H34" s="47"/>
      <c r="I34" s="48"/>
      <c r="J34" s="6"/>
    </row>
    <row r="35" spans="1:10" ht="18" customHeight="1" x14ac:dyDescent="0.25">
      <c r="A35" s="6"/>
      <c r="B35" s="46"/>
      <c r="C35" s="47"/>
      <c r="D35" s="47"/>
      <c r="E35" s="47"/>
      <c r="F35" s="47"/>
      <c r="G35" s="47"/>
      <c r="H35" s="47"/>
      <c r="I35" s="48"/>
      <c r="J35" s="6"/>
    </row>
    <row r="36" spans="1:10" ht="18" customHeight="1" x14ac:dyDescent="0.25">
      <c r="A36" s="6"/>
      <c r="B36" s="46"/>
      <c r="C36" s="47"/>
      <c r="D36" s="47"/>
      <c r="E36" s="47"/>
      <c r="F36" s="47"/>
      <c r="G36" s="47"/>
      <c r="H36" s="47"/>
      <c r="I36" s="48"/>
      <c r="J36" s="6"/>
    </row>
    <row r="37" spans="1:10" ht="18" customHeight="1" x14ac:dyDescent="0.25">
      <c r="A37" s="6"/>
      <c r="B37" s="46"/>
      <c r="C37" s="47"/>
      <c r="D37" s="47"/>
      <c r="E37" s="47"/>
      <c r="F37" s="47"/>
      <c r="G37" s="47"/>
      <c r="H37" s="47"/>
      <c r="I37" s="48"/>
      <c r="J37" s="6"/>
    </row>
    <row r="38" spans="1:10" ht="18" customHeight="1" thickBot="1" x14ac:dyDescent="0.3">
      <c r="A38" s="6"/>
      <c r="B38" s="49"/>
      <c r="C38" s="50"/>
      <c r="D38" s="50"/>
      <c r="E38" s="50"/>
      <c r="F38" s="50"/>
      <c r="G38" s="50"/>
      <c r="H38" s="50"/>
      <c r="I38" s="51"/>
      <c r="J38" s="6"/>
    </row>
    <row r="39" spans="1:10" ht="18" customHeight="1" x14ac:dyDescent="0.25">
      <c r="A39" s="6"/>
      <c r="B39" s="6"/>
      <c r="C39" s="6"/>
      <c r="D39" s="6"/>
      <c r="E39" s="6"/>
      <c r="F39" s="6"/>
      <c r="G39" s="6"/>
      <c r="H39" s="6"/>
      <c r="I39" s="6"/>
      <c r="J39" s="6"/>
    </row>
  </sheetData>
  <sheetProtection formatCells="0"/>
  <mergeCells count="7">
    <mergeCell ref="F24:I24"/>
    <mergeCell ref="B28:I38"/>
    <mergeCell ref="B2:C2"/>
    <mergeCell ref="B15:C16"/>
    <mergeCell ref="F2:I2"/>
    <mergeCell ref="F4:I4"/>
    <mergeCell ref="F20:I20"/>
  </mergeCells>
  <pageMargins left="0.7" right="0.7" top="0.75" bottom="0.75" header="0.3" footer="0.3"/>
  <pageSetup paperSize="9" scale="6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OECD Tool</vt:lpstr>
      <vt:lpstr>'OECD Tool'!Print_Area</vt:lpstr>
    </vt:vector>
  </TitlesOfParts>
  <Company>SEPA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Sinnott, Richard</dc:creator>
  <cp:lastModifiedBy>Merckel, Daniel</cp:lastModifiedBy>
  <cp:lastPrinted>2015-12-18T11:27:23Z</cp:lastPrinted>
  <dcterms:created xsi:type="dcterms:W3CDTF">2015-11-06T13:39:38Z</dcterms:created>
  <dcterms:modified xsi:type="dcterms:W3CDTF">2015-12-21T10:59:52Z</dcterms:modified>
</cp:coreProperties>
</file>